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jaredkelly/Downloads/"/>
    </mc:Choice>
  </mc:AlternateContent>
  <xr:revisionPtr revIDLastSave="0" documentId="13_ncr:1_{8DB49AE4-58F4-4E4C-A7FC-1353110C6385}" xr6:coauthVersionLast="47" xr6:coauthVersionMax="47" xr10:uidLastSave="{00000000-0000-0000-0000-000000000000}"/>
  <bookViews>
    <workbookView xWindow="0" yWindow="760" windowWidth="30240" windowHeight="17180" xr2:uid="{00000000-000D-0000-FFFF-FFFF00000000}"/>
  </bookViews>
  <sheets>
    <sheet name="Option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E17" i="1"/>
  <c r="E19" i="1" l="1"/>
  <c r="B50" i="1" s="1"/>
  <c r="D34" i="1"/>
  <c r="E12" i="1"/>
  <c r="E13" i="1" s="1"/>
  <c r="D33" i="1" s="1"/>
  <c r="D45" i="1" s="1"/>
  <c r="D46" i="1" l="1"/>
  <c r="D48" i="1"/>
  <c r="E14" i="1"/>
  <c r="B40" i="1" s="1"/>
  <c r="D47" i="1" l="1"/>
  <c r="E16" i="1"/>
  <c r="E18" i="1" s="1"/>
  <c r="B23" i="1" s="1"/>
  <c r="E15" i="1"/>
  <c r="D35" i="1" l="1"/>
  <c r="B28" i="1"/>
</calcChain>
</file>

<file path=xl/sharedStrings.xml><?xml version="1.0" encoding="utf-8"?>
<sst xmlns="http://schemas.openxmlformats.org/spreadsheetml/2006/main" count="42" uniqueCount="41">
  <si>
    <t>Option Type (PUT / CALL)</t>
  </si>
  <si>
    <t>PUT</t>
  </si>
  <si>
    <t>Today's Date (yyyy-mm-dd)</t>
  </si>
  <si>
    <t>Shares</t>
  </si>
  <si>
    <t>Total Premium Collected ($)</t>
  </si>
  <si>
    <t>Capital at Risk (Cash‑secured) ($)</t>
  </si>
  <si>
    <t>Capital at Risk (Margin) ($)</t>
  </si>
  <si>
    <t>Return on Risk (%)</t>
  </si>
  <si>
    <t>Days in Trade</t>
  </si>
  <si>
    <t>Annualized Return (%)</t>
  </si>
  <si>
    <t>Breakeven Price ($)</t>
  </si>
  <si>
    <t>Trading Summary</t>
  </si>
  <si>
    <t>Scenario 1</t>
  </si>
  <si>
    <t>Scenario 2</t>
  </si>
  <si>
    <t>OUTPUTS</t>
  </si>
  <si>
    <t>Put Selling Calculator</t>
  </si>
  <si>
    <t>Each contract represents 100 shares</t>
  </si>
  <si>
    <t>There are two possible outcomes for this trade:</t>
  </si>
  <si>
    <t>Cash Collected:</t>
  </si>
  <si>
    <t xml:space="preserve">Days in the Trade: </t>
  </si>
  <si>
    <t>Annualized Return:</t>
  </si>
  <si>
    <t xml:space="preserve">* The trade would close automatically.  </t>
  </si>
  <si>
    <t>Shares Owned:</t>
  </si>
  <si>
    <t>Total Cost:</t>
  </si>
  <si>
    <t>Net Cost Per Share:</t>
  </si>
  <si>
    <t>This is your cost basis per share aka, your breakeven price.</t>
  </si>
  <si>
    <t>You will need to have this much cash available to buy these shares</t>
  </si>
  <si>
    <t>Expiration Date:</t>
  </si>
  <si>
    <t>Number of Contracts:</t>
  </si>
  <si>
    <t>Current Stock Price:</t>
  </si>
  <si>
    <t>Strike Price:</t>
  </si>
  <si>
    <t>Premium per Share:</t>
  </si>
  <si>
    <t xml:space="preserve">Notes: </t>
  </si>
  <si>
    <t>When you get "put the shares", it means that the put buyer is forcing you to buy the shares at the strike price.  Please note that this can happen at any time after you sell the put, but typically won't happen until the expiration date.</t>
  </si>
  <si>
    <t>When you are "On The Hook" you will need to have enough funds in your account to buy 100 shares of the stock for each contract you are selling.  Remember, when you are selling a put, you are guaranteeing to buy shares at the Strike price if shares if the buyer exercises the put option.  We encourage new traders to maintain enough cash in their accounts to cover their "On the Hook" amount.</t>
  </si>
  <si>
    <t>When you are a Put seller, a put that "expires worthless" is a good thing!  It means the stock is trading above the strike price that you guaranteed to pay.  The buyer can sell the shares at a higher price in the market and thus does not need to exercise their put option, making it worthless.</t>
  </si>
  <si>
    <t>If you have any questions on how to use this calculator, feel free and contact our customer service team which is available Monday through Friday from 9 AM to 5 PM ET. Members can reach out by phone at 888-610-8895 (or +1 443-815-4447 for international callers) or via email at support@porterandcompanyresearch.com.</t>
  </si>
  <si>
    <t>If you are new to options trading, make sure to read The Trading Club Playbook which can be found here.</t>
  </si>
  <si>
    <t>How to use this calculator:</t>
  </si>
  <si>
    <t>Trade Date (Only Input if Different from Today's Date)</t>
  </si>
  <si>
    <t xml:space="preserve">To use this calculator, simply fill in values for the 6 orange boxes.  Once you have filled in each box, you will see a summary of the trade and then two possible scenarios for how the trade could play out.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</si>
</sst>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_(* #,##0_);_(* \(#,##0\);_(* &quot;-&quot;??_);_(@_)"/>
  </numFmts>
  <fonts count="15"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8"/>
      <color rgb="FFFF8501"/>
      <name val="Calibri"/>
      <family val="2"/>
      <scheme val="minor"/>
    </font>
    <font>
      <b/>
      <sz val="26"/>
      <color theme="3" tint="-0.249977111117893"/>
      <name val="Calibri"/>
      <family val="2"/>
      <scheme val="minor"/>
    </font>
    <font>
      <sz val="14"/>
      <color rgb="FFF1F2F2"/>
      <name val="Calibri"/>
      <family val="2"/>
      <scheme val="minor"/>
    </font>
    <font>
      <b/>
      <sz val="26"/>
      <color rgb="FF262938"/>
      <name val="Calibri"/>
      <family val="2"/>
      <scheme val="minor"/>
    </font>
    <font>
      <b/>
      <sz val="14"/>
      <color rgb="FF262938"/>
      <name val="Calibri"/>
      <family val="2"/>
      <scheme val="minor"/>
    </font>
    <font>
      <sz val="14"/>
      <color rgb="FF262938"/>
      <name val="Calibri"/>
      <family val="2"/>
      <scheme val="minor"/>
    </font>
    <font>
      <b/>
      <sz val="20"/>
      <color rgb="FF262938"/>
      <name val="Calibri"/>
      <family val="2"/>
      <scheme val="minor"/>
    </font>
    <font>
      <u/>
      <sz val="11"/>
      <color theme="10"/>
      <name val="Calibri"/>
      <family val="2"/>
      <scheme val="minor"/>
    </font>
    <font>
      <u/>
      <sz val="14"/>
      <color theme="10"/>
      <name val="Calibri"/>
      <family val="2"/>
      <scheme val="minor"/>
    </font>
    <font>
      <b/>
      <sz val="18"/>
      <color rgb="FF262938"/>
      <name val="Calibri"/>
      <family val="2"/>
      <scheme val="minor"/>
    </font>
    <font>
      <sz val="18"/>
      <color rgb="FF262938"/>
      <name val="Calibri"/>
      <family val="2"/>
      <scheme val="minor"/>
    </font>
  </fonts>
  <fills count="5">
    <fill>
      <patternFill patternType="none"/>
    </fill>
    <fill>
      <patternFill patternType="gray125"/>
    </fill>
    <fill>
      <patternFill patternType="solid">
        <fgColor rgb="FFF1F2F2"/>
        <bgColor indexed="64"/>
      </patternFill>
    </fill>
    <fill>
      <patternFill patternType="solid">
        <fgColor rgb="FFFF8501"/>
        <bgColor indexed="64"/>
      </patternFill>
    </fill>
    <fill>
      <patternFill patternType="solid">
        <fgColor rgb="FF262938"/>
        <bgColor indexed="64"/>
      </patternFill>
    </fill>
  </fills>
  <borders count="4">
    <border>
      <left/>
      <right/>
      <top/>
      <bottom/>
      <diagonal/>
    </border>
    <border>
      <left style="thin">
        <color rgb="FF262938"/>
      </left>
      <right style="thin">
        <color rgb="FF262938"/>
      </right>
      <top style="thin">
        <color rgb="FF262938"/>
      </top>
      <bottom/>
      <diagonal/>
    </border>
    <border>
      <left style="thin">
        <color rgb="FF262938"/>
      </left>
      <right style="thin">
        <color rgb="FF262938"/>
      </right>
      <top/>
      <bottom/>
      <diagonal/>
    </border>
    <border>
      <left style="thin">
        <color rgb="FF262938"/>
      </left>
      <right style="thin">
        <color rgb="FF262938"/>
      </right>
      <top/>
      <bottom style="thin">
        <color rgb="FF262938"/>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cellStyleXfs>
  <cellXfs count="55">
    <xf numFmtId="0" fontId="0" fillId="0" borderId="0" xfId="0"/>
    <xf numFmtId="0" fontId="2" fillId="0" borderId="0" xfId="0" applyFont="1"/>
    <xf numFmtId="0" fontId="3" fillId="2" borderId="0" xfId="0" applyFont="1" applyFill="1"/>
    <xf numFmtId="0" fontId="3" fillId="0" borderId="0" xfId="0" applyFont="1"/>
    <xf numFmtId="0" fontId="3" fillId="2" borderId="0" xfId="0" applyFont="1" applyFill="1" applyAlignment="1">
      <alignment horizontal="left"/>
    </xf>
    <xf numFmtId="164" fontId="3" fillId="2" borderId="0" xfId="0" applyNumberFormat="1" applyFont="1" applyFill="1" applyAlignment="1">
      <alignment horizontal="left"/>
    </xf>
    <xf numFmtId="164" fontId="3" fillId="2" borderId="0" xfId="1" applyNumberFormat="1" applyFont="1" applyFill="1" applyAlignment="1">
      <alignment horizontal="left"/>
    </xf>
    <xf numFmtId="14" fontId="3" fillId="2" borderId="0" xfId="0" applyNumberFormat="1" applyFont="1" applyFill="1" applyAlignment="1">
      <alignment horizontal="left"/>
    </xf>
    <xf numFmtId="0" fontId="3" fillId="0" borderId="0" xfId="0" applyFont="1" applyAlignment="1">
      <alignment horizontal="left"/>
    </xf>
    <xf numFmtId="164" fontId="3" fillId="0" borderId="0" xfId="1" applyNumberFormat="1" applyFont="1" applyAlignment="1">
      <alignment horizontal="left"/>
    </xf>
    <xf numFmtId="10" fontId="3" fillId="0" borderId="0" xfId="2" applyNumberFormat="1" applyFont="1" applyAlignment="1">
      <alignment horizontal="left"/>
    </xf>
    <xf numFmtId="9" fontId="3" fillId="0" borderId="0" xfId="2" applyFont="1" applyAlignment="1">
      <alignment horizontal="left"/>
    </xf>
    <xf numFmtId="164" fontId="3" fillId="0" borderId="0" xfId="0" applyNumberFormat="1" applyFont="1" applyAlignment="1">
      <alignment horizontal="left"/>
    </xf>
    <xf numFmtId="0" fontId="5" fillId="2" borderId="0" xfId="0" applyFont="1" applyFill="1" applyAlignment="1">
      <alignment vertical="center"/>
    </xf>
    <xf numFmtId="0" fontId="6" fillId="2" borderId="0" xfId="0" applyFont="1" applyFill="1"/>
    <xf numFmtId="14" fontId="6" fillId="2" borderId="0" xfId="0" applyNumberFormat="1" applyFont="1" applyFill="1" applyAlignment="1">
      <alignment horizontal="left"/>
    </xf>
    <xf numFmtId="0" fontId="3" fillId="0" borderId="0" xfId="0" applyFont="1" applyAlignment="1">
      <alignment horizontal="left" wrapText="1" indent="2"/>
    </xf>
    <xf numFmtId="0" fontId="8" fillId="2" borderId="0" xfId="0" applyFont="1" applyFill="1" applyAlignment="1">
      <alignment horizontal="right" indent="2"/>
    </xf>
    <xf numFmtId="0" fontId="8" fillId="3" borderId="0" xfId="0" applyFont="1" applyFill="1" applyAlignment="1">
      <alignment horizontal="center"/>
    </xf>
    <xf numFmtId="164" fontId="8" fillId="3" borderId="0" xfId="0" applyNumberFormat="1" applyFont="1" applyFill="1" applyAlignment="1">
      <alignment horizontal="center"/>
    </xf>
    <xf numFmtId="164" fontId="8" fillId="3" borderId="0" xfId="1" applyNumberFormat="1" applyFont="1" applyFill="1" applyAlignment="1">
      <alignment horizontal="center"/>
    </xf>
    <xf numFmtId="14" fontId="8" fillId="3" borderId="0" xfId="0" applyNumberFormat="1" applyFont="1" applyFill="1" applyAlignment="1">
      <alignment horizontal="center"/>
    </xf>
    <xf numFmtId="0" fontId="9" fillId="2" borderId="0" xfId="0" applyFont="1" applyFill="1" applyAlignment="1">
      <alignment horizontal="left" vertical="center" wrapText="1"/>
    </xf>
    <xf numFmtId="0" fontId="8" fillId="2" borderId="0" xfId="0" applyFont="1" applyFill="1" applyAlignment="1">
      <alignment horizontal="center" vertical="center"/>
    </xf>
    <xf numFmtId="0" fontId="9" fillId="2" borderId="0" xfId="0" applyFont="1" applyFill="1"/>
    <xf numFmtId="0" fontId="9" fillId="4" borderId="0" xfId="0" applyFont="1" applyFill="1"/>
    <xf numFmtId="164" fontId="8" fillId="2" borderId="0" xfId="0" applyNumberFormat="1" applyFont="1" applyFill="1"/>
    <xf numFmtId="165" fontId="8" fillId="2" borderId="0" xfId="3" applyNumberFormat="1" applyFont="1" applyFill="1"/>
    <xf numFmtId="10" fontId="8" fillId="2" borderId="0" xfId="0" applyNumberFormat="1" applyFont="1" applyFill="1" applyAlignment="1">
      <alignment horizontal="center" vertical="center" wrapText="1"/>
    </xf>
    <xf numFmtId="0" fontId="8" fillId="2" borderId="0" xfId="0" applyFont="1" applyFill="1"/>
    <xf numFmtId="0" fontId="6" fillId="2" borderId="0" xfId="0" applyFont="1" applyFill="1" applyAlignment="1">
      <alignment horizontal="left"/>
    </xf>
    <xf numFmtId="0" fontId="5" fillId="0" borderId="0" xfId="0" applyFont="1" applyAlignment="1">
      <alignment vertical="center"/>
    </xf>
    <xf numFmtId="0" fontId="6" fillId="0" borderId="0" xfId="0" applyFont="1"/>
    <xf numFmtId="164" fontId="3" fillId="0" borderId="0" xfId="1" applyNumberFormat="1" applyFont="1" applyFill="1" applyAlignment="1">
      <alignment horizontal="left"/>
    </xf>
    <xf numFmtId="10" fontId="3" fillId="0" borderId="0" xfId="2" applyNumberFormat="1" applyFont="1" applyFill="1" applyAlignment="1">
      <alignment horizontal="left"/>
    </xf>
    <xf numFmtId="9" fontId="3" fillId="0" borderId="0" xfId="2" applyFont="1" applyFill="1" applyAlignment="1">
      <alignment horizontal="left"/>
    </xf>
    <xf numFmtId="0" fontId="3" fillId="0" borderId="0" xfId="0" applyFont="1" applyAlignment="1">
      <alignment horizontal="center"/>
    </xf>
    <xf numFmtId="0" fontId="9" fillId="0" borderId="0" xfId="0" applyFont="1" applyAlignment="1">
      <alignment horizontal="left" vertical="center" wrapText="1"/>
    </xf>
    <xf numFmtId="0" fontId="4" fillId="0" borderId="0" xfId="0" applyFont="1" applyAlignment="1">
      <alignment horizontal="center" vertical="center"/>
    </xf>
    <xf numFmtId="0" fontId="9" fillId="0" borderId="0" xfId="0" applyFont="1"/>
    <xf numFmtId="0" fontId="12" fillId="0" borderId="0" xfId="4" applyFont="1" applyFill="1" applyAlignment="1">
      <alignment horizontal="left" wrapText="1" indent="2"/>
    </xf>
    <xf numFmtId="0" fontId="13" fillId="2" borderId="1" xfId="0" applyFont="1" applyFill="1" applyBorder="1" applyAlignment="1">
      <alignment horizontal="center"/>
    </xf>
    <xf numFmtId="0" fontId="8" fillId="2" borderId="0" xfId="0" applyFont="1" applyFill="1" applyAlignment="1">
      <alignment horizontal="right" wrapText="1" indent="2"/>
    </xf>
    <xf numFmtId="9" fontId="3" fillId="0" borderId="0" xfId="2" applyFont="1"/>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 fillId="0" borderId="0" xfId="0" applyFont="1" applyAlignment="1">
      <alignment horizontal="left" wrapText="1" indent="2"/>
    </xf>
    <xf numFmtId="0" fontId="3" fillId="4" borderId="0" xfId="0" applyFont="1" applyFill="1" applyAlignment="1">
      <alignment horizontal="center"/>
    </xf>
    <xf numFmtId="0" fontId="12" fillId="0" borderId="0" xfId="4" applyFont="1" applyAlignment="1">
      <alignment horizontal="left" wrapText="1" indent="2"/>
    </xf>
    <xf numFmtId="0" fontId="9" fillId="2" borderId="0" xfId="0" applyFont="1" applyFill="1" applyAlignment="1">
      <alignment horizontal="left" vertical="center" wrapText="1"/>
    </xf>
    <xf numFmtId="0" fontId="7" fillId="2" borderId="0" xfId="0" applyFont="1" applyFill="1" applyAlignment="1">
      <alignment horizontal="left" indent="22"/>
    </xf>
    <xf numFmtId="0" fontId="10" fillId="2" borderId="0" xfId="0" applyFont="1" applyFill="1" applyAlignment="1">
      <alignment horizontal="center" vertical="center"/>
    </xf>
    <xf numFmtId="0" fontId="4" fillId="4" borderId="0" xfId="0" applyFont="1" applyFill="1" applyAlignment="1">
      <alignment horizontal="center" vertical="center"/>
    </xf>
    <xf numFmtId="0" fontId="9" fillId="2" borderId="0" xfId="0" applyFont="1" applyFill="1" applyAlignment="1">
      <alignment horizontal="left"/>
    </xf>
    <xf numFmtId="0" fontId="14" fillId="0" borderId="0" xfId="0" applyFont="1" applyFill="1" applyAlignment="1">
      <alignment horizontal="center" vertical="center" wrapText="1"/>
    </xf>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9" defaultPivotStyle="PivotStyleLight16"/>
  <colors>
    <mruColors>
      <color rgb="FF262938"/>
      <color rgb="FFF1F2F2"/>
      <color rgb="FFFF85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1974159</xdr:colOff>
      <xdr:row>0</xdr:row>
      <xdr:rowOff>113165</xdr:rowOff>
    </xdr:from>
    <xdr:to>
      <xdr:col>4</xdr:col>
      <xdr:colOff>5115963</xdr:colOff>
      <xdr:row>7</xdr:row>
      <xdr:rowOff>1</xdr:rowOff>
    </xdr:to>
    <xdr:pic>
      <xdr:nvPicPr>
        <xdr:cNvPr id="2" name="Picture 1">
          <a:extLst>
            <a:ext uri="{FF2B5EF4-FFF2-40B4-BE49-F238E27FC236}">
              <a16:creationId xmlns:a16="http://schemas.microsoft.com/office/drawing/2014/main" id="{2109CFCC-58E4-46B3-8B59-237EE43DDDD7}"/>
            </a:ext>
          </a:extLst>
        </xdr:cNvPr>
        <xdr:cNvPicPr>
          <a:picLocks noChangeAspect="1"/>
        </xdr:cNvPicPr>
      </xdr:nvPicPr>
      <xdr:blipFill>
        <a:blip xmlns:r="http://schemas.openxmlformats.org/officeDocument/2006/relationships" r:embed="rId1"/>
        <a:stretch>
          <a:fillRect/>
        </a:stretch>
      </xdr:blipFill>
      <xdr:spPr>
        <a:xfrm>
          <a:off x="7217624" y="113165"/>
          <a:ext cx="3141804" cy="2087331"/>
        </a:xfrm>
        <a:prstGeom prst="rect">
          <a:avLst/>
        </a:prstGeom>
      </xdr:spPr>
    </xdr:pic>
    <xdr:clientData/>
  </xdr:twoCellAnchor>
  <xdr:twoCellAnchor editAs="oneCell">
    <xdr:from>
      <xdr:col>0</xdr:col>
      <xdr:colOff>25149</xdr:colOff>
      <xdr:row>51</xdr:row>
      <xdr:rowOff>50297</xdr:rowOff>
    </xdr:from>
    <xdr:to>
      <xdr:col>0</xdr:col>
      <xdr:colOff>1676149</xdr:colOff>
      <xdr:row>51</xdr:row>
      <xdr:rowOff>951997</xdr:rowOff>
    </xdr:to>
    <xdr:pic>
      <xdr:nvPicPr>
        <xdr:cNvPr id="3" name="Picture 2">
          <a:extLst>
            <a:ext uri="{FF2B5EF4-FFF2-40B4-BE49-F238E27FC236}">
              <a16:creationId xmlns:a16="http://schemas.microsoft.com/office/drawing/2014/main" id="{09F119B9-273E-7C56-A7A7-B6C058ADA27E}"/>
            </a:ext>
          </a:extLst>
        </xdr:cNvPr>
        <xdr:cNvPicPr>
          <a:picLocks noChangeAspect="1"/>
        </xdr:cNvPicPr>
      </xdr:nvPicPr>
      <xdr:blipFill>
        <a:blip xmlns:r="http://schemas.openxmlformats.org/officeDocument/2006/relationships" r:embed="rId2"/>
        <a:stretch>
          <a:fillRect/>
        </a:stretch>
      </xdr:blipFill>
      <xdr:spPr>
        <a:xfrm>
          <a:off x="25149" y="9443267"/>
          <a:ext cx="1651000" cy="901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embers.porterandcompanyresearch.com/wp-content/uploads/2025/05/PCTC_TradingClubPlaybo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showGridLines="0" tabSelected="1" zoomScale="101" workbookViewId="0">
      <selection activeCell="C8" sqref="C8"/>
    </sheetView>
  </sheetViews>
  <sheetFormatPr baseColWidth="10" defaultColWidth="8.83203125" defaultRowHeight="19" x14ac:dyDescent="0.25"/>
  <cols>
    <col min="1" max="1" width="38" style="3" customWidth="1"/>
    <col min="2" max="2" width="15.6640625" style="3" customWidth="1"/>
    <col min="3" max="3" width="4.33203125" style="3" customWidth="1"/>
    <col min="4" max="4" width="17.5" style="3" customWidth="1"/>
    <col min="5" max="5" width="68.5" style="3" customWidth="1"/>
    <col min="6" max="6" width="7.33203125" style="3" customWidth="1"/>
    <col min="7" max="7" width="66.83203125" style="3" customWidth="1"/>
    <col min="8" max="16384" width="8.83203125" style="3"/>
  </cols>
  <sheetData>
    <row r="1" spans="1:7" ht="43" customHeight="1" x14ac:dyDescent="0.4">
      <c r="A1" s="50" t="s">
        <v>15</v>
      </c>
      <c r="B1" s="50"/>
      <c r="C1" s="50"/>
      <c r="D1" s="50"/>
      <c r="E1" s="13"/>
      <c r="F1" s="31"/>
    </row>
    <row r="2" spans="1:7" ht="27" customHeight="1" x14ac:dyDescent="0.3">
      <c r="A2" s="14" t="s">
        <v>0</v>
      </c>
      <c r="B2" s="30" t="s">
        <v>1</v>
      </c>
      <c r="C2" s="30"/>
      <c r="D2" s="4"/>
      <c r="E2" s="2"/>
      <c r="G2" s="41" t="s">
        <v>38</v>
      </c>
    </row>
    <row r="3" spans="1:7" ht="21" customHeight="1" x14ac:dyDescent="0.25">
      <c r="A3" s="17" t="s">
        <v>28</v>
      </c>
      <c r="B3" s="18"/>
      <c r="C3" s="5"/>
      <c r="D3" s="53" t="s">
        <v>16</v>
      </c>
      <c r="E3" s="53"/>
      <c r="G3" s="44" t="s">
        <v>40</v>
      </c>
    </row>
    <row r="4" spans="1:7" ht="21" customHeight="1" x14ac:dyDescent="0.25">
      <c r="A4" s="17" t="s">
        <v>29</v>
      </c>
      <c r="B4" s="19"/>
      <c r="C4" s="5"/>
      <c r="D4" s="5"/>
      <c r="E4" s="2"/>
      <c r="G4" s="44"/>
    </row>
    <row r="5" spans="1:7" ht="21" customHeight="1" x14ac:dyDescent="0.25">
      <c r="A5" s="17" t="s">
        <v>30</v>
      </c>
      <c r="B5" s="19"/>
      <c r="C5" s="5"/>
      <c r="D5" s="5"/>
      <c r="E5" s="5"/>
      <c r="G5" s="44"/>
    </row>
    <row r="6" spans="1:7" ht="21" customHeight="1" x14ac:dyDescent="0.25">
      <c r="A6" s="17" t="s">
        <v>31</v>
      </c>
      <c r="B6" s="20"/>
      <c r="C6" s="6"/>
      <c r="D6" s="6"/>
      <c r="E6" s="5"/>
      <c r="G6" s="44"/>
    </row>
    <row r="7" spans="1:7" ht="21" customHeight="1" x14ac:dyDescent="0.25">
      <c r="A7" s="17" t="s">
        <v>27</v>
      </c>
      <c r="B7" s="21"/>
      <c r="C7" s="7"/>
      <c r="D7" s="7"/>
      <c r="E7" s="2"/>
      <c r="G7" s="45"/>
    </row>
    <row r="8" spans="1:7" ht="38" customHeight="1" x14ac:dyDescent="0.25">
      <c r="A8" s="42" t="s">
        <v>39</v>
      </c>
      <c r="B8" s="21">
        <f ca="1">TODAY()</f>
        <v>45806</v>
      </c>
      <c r="C8" s="7"/>
      <c r="D8" s="7"/>
      <c r="E8" s="2"/>
      <c r="G8" s="54"/>
    </row>
    <row r="9" spans="1:7" ht="10" customHeight="1" x14ac:dyDescent="0.25">
      <c r="A9" s="14" t="s">
        <v>2</v>
      </c>
      <c r="B9" s="15">
        <v>45798</v>
      </c>
      <c r="C9" s="15"/>
      <c r="D9" s="15"/>
      <c r="E9" s="14"/>
      <c r="F9" s="32"/>
    </row>
    <row r="10" spans="1:7" hidden="1" x14ac:dyDescent="0.25">
      <c r="E10" s="8"/>
      <c r="F10" s="8"/>
    </row>
    <row r="11" spans="1:7" hidden="1" x14ac:dyDescent="0.25">
      <c r="A11" s="1" t="s">
        <v>14</v>
      </c>
      <c r="B11" s="1"/>
      <c r="C11" s="1"/>
      <c r="D11" s="1"/>
      <c r="E11" s="8"/>
      <c r="F11" s="8"/>
    </row>
    <row r="12" spans="1:7" hidden="1" x14ac:dyDescent="0.25">
      <c r="A12" s="3" t="s">
        <v>3</v>
      </c>
      <c r="E12" s="8">
        <f>B3*100</f>
        <v>0</v>
      </c>
      <c r="F12" s="8"/>
    </row>
    <row r="13" spans="1:7" hidden="1" x14ac:dyDescent="0.25">
      <c r="A13" s="3" t="s">
        <v>4</v>
      </c>
      <c r="E13" s="9">
        <f>B6*E12</f>
        <v>0</v>
      </c>
      <c r="F13" s="33"/>
    </row>
    <row r="14" spans="1:7" hidden="1" x14ac:dyDescent="0.25">
      <c r="A14" s="3" t="s">
        <v>5</v>
      </c>
      <c r="E14" s="9">
        <f>IF(UPPER(B2)="PUT",B5*E12,B4*E12)</f>
        <v>0</v>
      </c>
      <c r="F14" s="33"/>
    </row>
    <row r="15" spans="1:7" hidden="1" x14ac:dyDescent="0.25">
      <c r="A15" s="3" t="s">
        <v>6</v>
      </c>
      <c r="E15" s="9" t="e">
        <f>E14*#REF!</f>
        <v>#REF!</v>
      </c>
      <c r="F15" s="33"/>
    </row>
    <row r="16" spans="1:7" hidden="1" x14ac:dyDescent="0.25">
      <c r="A16" s="3" t="s">
        <v>7</v>
      </c>
      <c r="E16" s="10" t="str">
        <f>IF(E14&lt;&gt;0,E13/E14,"")</f>
        <v/>
      </c>
      <c r="F16" s="34"/>
    </row>
    <row r="17" spans="1:7" hidden="1" x14ac:dyDescent="0.25">
      <c r="A17" s="3" t="s">
        <v>8</v>
      </c>
      <c r="E17" s="8" t="str">
        <f ca="1">IF(AND(ISNUMBER(B7),ISNUMBER(B8)),B7-B8,"")</f>
        <v/>
      </c>
      <c r="F17" s="8"/>
    </row>
    <row r="18" spans="1:7" hidden="1" x14ac:dyDescent="0.25">
      <c r="A18" s="3" t="s">
        <v>9</v>
      </c>
      <c r="E18" s="11" t="e">
        <f ca="1">IF(E17&lt;&gt;0,(1+E16)^(365/E17)-1,"")</f>
        <v>#VALUE!</v>
      </c>
      <c r="F18" s="35"/>
      <c r="G18" s="43"/>
    </row>
    <row r="19" spans="1:7" hidden="1" x14ac:dyDescent="0.25">
      <c r="A19" s="3" t="s">
        <v>10</v>
      </c>
      <c r="E19" s="12">
        <f>IF(UPPER(B2)="PUT",B5-B6,B4-B6)</f>
        <v>0</v>
      </c>
      <c r="F19" s="12"/>
    </row>
    <row r="20" spans="1:7" hidden="1" x14ac:dyDescent="0.25"/>
    <row r="21" spans="1:7" hidden="1" x14ac:dyDescent="0.25"/>
    <row r="22" spans="1:7" ht="4" customHeight="1" x14ac:dyDescent="0.25">
      <c r="A22" s="47"/>
      <c r="B22" s="47"/>
      <c r="C22" s="47"/>
      <c r="D22" s="47"/>
      <c r="E22" s="47"/>
      <c r="F22" s="36"/>
    </row>
    <row r="23" spans="1:7" ht="29" customHeight="1" x14ac:dyDescent="0.25">
      <c r="A23" s="51" t="s">
        <v>11</v>
      </c>
      <c r="B23" s="49" t="str">
        <f>IF(COUNTA(B3:B7)=5,_xlfn.CONCAT(
"Based on your inputs, you would be selling ",B3," ",IF(B3=1,"contract","contracts"),
" at a $",TEXT(B5,"0.00")," strike price for a $",TEXT(B6,"0.00"),
" premium with the option expiring on ",TEXT(B7,"mmmm d, yyyy"),". ",
"You will instantly collect $",TEXT(E13,"#,##0.00"),
", but will be ""on the hook"" for $",TEXT(E14,"#,##0.00"),". ",
"The $",TEXT(E13,"#,##0.00"),
" you collect is an instant return of ",TEXT(E16,"0.0%"),
" on $",TEXT(E14,"#,##0.00"),", or ",TEXT(E18,"0.0%"),
" annualized based on the ",E17," day trade."),"Please complete all inputs above.")</f>
        <v>Please complete all inputs above.</v>
      </c>
      <c r="C23" s="49"/>
      <c r="D23" s="49"/>
      <c r="E23" s="49"/>
      <c r="F23" s="37"/>
    </row>
    <row r="24" spans="1:7" ht="19" customHeight="1" x14ac:dyDescent="0.25">
      <c r="A24" s="51"/>
      <c r="B24" s="49"/>
      <c r="C24" s="49"/>
      <c r="D24" s="49"/>
      <c r="E24" s="49"/>
      <c r="F24" s="37"/>
    </row>
    <row r="25" spans="1:7" ht="19" customHeight="1" x14ac:dyDescent="0.25">
      <c r="A25" s="51"/>
      <c r="B25" s="49"/>
      <c r="C25" s="49"/>
      <c r="D25" s="49"/>
      <c r="E25" s="49"/>
      <c r="F25" s="37"/>
    </row>
    <row r="26" spans="1:7" ht="19" customHeight="1" x14ac:dyDescent="0.25">
      <c r="A26" s="51"/>
      <c r="B26" s="49"/>
      <c r="C26" s="49"/>
      <c r="D26" s="49"/>
      <c r="E26" s="49"/>
      <c r="F26" s="37"/>
    </row>
    <row r="27" spans="1:7" ht="31" customHeight="1" x14ac:dyDescent="0.25">
      <c r="A27" s="52" t="s">
        <v>17</v>
      </c>
      <c r="B27" s="52"/>
      <c r="C27" s="52"/>
      <c r="D27" s="52"/>
      <c r="E27" s="52"/>
      <c r="F27" s="38"/>
    </row>
    <row r="28" spans="1:7" ht="16" customHeight="1" x14ac:dyDescent="0.25">
      <c r="A28" s="51" t="s">
        <v>12</v>
      </c>
      <c r="B28" s="49" t="str">
        <f>IF(COUNTA(B3:B7)=5,(IF(
UPPER(B2)="PUT",
_xlfn.CONCAT(
"If the shares trade above $",TEXT(B5,"0.00"),
" at the end of the day on ",TEXT(B7,"mmmm d, yyyy"),
", these puts will ""expire worthless"", meaning you will have made $",
TEXT(E13,"#,##0.00")," on $",TEXT(E14,"#,##0.00"),". ",
"This works out to a ",TEXT(E16,"0.0%")," return on cash. ",
"Because you were in the trade for only ",E17," days, this works out to a ",
TEXT(E18,"0.0%")," annualized gain."
),
_xlfn.CONCAT(
"If the shares trade below $",TEXT(B5,"0.00"),
" at the end of the day on ",TEXT(B7,"mmmm d, yyyy"),
", these calls will ""expire worthless"", meaning you will have made $",
TEXT(E13,"#,##0.00")," on $",TEXT(E14,"#,##0.00"),". ",
"This works out to a ",TEXT(E16,"0.0%")," return on cash. ",
"Because you were in the trade for only ",E17," days, this works out to a ",
TEXT(E18,"0.0%")," annualized gain."
)
)),"Please complete all inputs above")</f>
        <v>Please complete all inputs above</v>
      </c>
      <c r="C28" s="49"/>
      <c r="D28" s="49"/>
      <c r="E28" s="49"/>
      <c r="F28" s="37"/>
    </row>
    <row r="29" spans="1:7" ht="16" customHeight="1" x14ac:dyDescent="0.25">
      <c r="A29" s="51"/>
      <c r="B29" s="49"/>
      <c r="C29" s="49"/>
      <c r="D29" s="49"/>
      <c r="E29" s="49"/>
      <c r="F29" s="37"/>
    </row>
    <row r="30" spans="1:7" ht="16" customHeight="1" x14ac:dyDescent="0.25">
      <c r="A30" s="51"/>
      <c r="B30" s="49"/>
      <c r="C30" s="49"/>
      <c r="D30" s="49"/>
      <c r="E30" s="49"/>
      <c r="F30" s="37"/>
    </row>
    <row r="31" spans="1:7" ht="16" customHeight="1" x14ac:dyDescent="0.25">
      <c r="A31" s="51"/>
      <c r="B31" s="49"/>
      <c r="C31" s="49"/>
      <c r="D31" s="49"/>
      <c r="E31" s="49"/>
      <c r="F31" s="37"/>
    </row>
    <row r="32" spans="1:7" ht="16" customHeight="1" x14ac:dyDescent="0.25">
      <c r="A32" s="23"/>
      <c r="B32" s="22"/>
      <c r="C32" s="22"/>
      <c r="D32" s="22"/>
      <c r="E32" s="22"/>
      <c r="F32" s="37"/>
    </row>
    <row r="33" spans="1:6" ht="16" customHeight="1" x14ac:dyDescent="0.25">
      <c r="A33" s="24"/>
      <c r="B33" s="49" t="s">
        <v>18</v>
      </c>
      <c r="C33" s="49"/>
      <c r="D33" s="26">
        <f>E13</f>
        <v>0</v>
      </c>
      <c r="E33" s="22"/>
      <c r="F33" s="37"/>
    </row>
    <row r="34" spans="1:6" ht="16" customHeight="1" x14ac:dyDescent="0.25">
      <c r="A34" s="24"/>
      <c r="B34" s="49" t="s">
        <v>19</v>
      </c>
      <c r="C34" s="49"/>
      <c r="D34" s="27" t="str">
        <f ca="1">E17</f>
        <v/>
      </c>
      <c r="E34" s="22"/>
      <c r="F34" s="37"/>
    </row>
    <row r="35" spans="1:6" ht="16" customHeight="1" x14ac:dyDescent="0.25">
      <c r="A35" s="24"/>
      <c r="B35" s="24" t="s">
        <v>20</v>
      </c>
      <c r="C35" s="24"/>
      <c r="D35" s="28" t="str">
        <f>IF(COUNTA(B3:B7)=5,E18,"")</f>
        <v/>
      </c>
      <c r="E35" s="22"/>
      <c r="F35" s="37"/>
    </row>
    <row r="36" spans="1:6" ht="9" customHeight="1" x14ac:dyDescent="0.25">
      <c r="A36" s="24"/>
      <c r="B36" s="24"/>
      <c r="C36" s="22"/>
      <c r="D36" s="22"/>
      <c r="E36" s="22"/>
      <c r="F36" s="37"/>
    </row>
    <row r="37" spans="1:6" ht="16" customHeight="1" x14ac:dyDescent="0.25">
      <c r="A37" s="23"/>
      <c r="B37" s="24" t="s">
        <v>21</v>
      </c>
      <c r="C37" s="22"/>
      <c r="D37" s="22"/>
      <c r="E37" s="22"/>
      <c r="F37" s="37"/>
    </row>
    <row r="38" spans="1:6" ht="16" customHeight="1" x14ac:dyDescent="0.25">
      <c r="A38" s="23"/>
      <c r="B38" s="22"/>
      <c r="C38" s="22"/>
      <c r="D38" s="22"/>
      <c r="E38" s="22"/>
      <c r="F38" s="37"/>
    </row>
    <row r="39" spans="1:6" ht="6" customHeight="1" x14ac:dyDescent="0.25">
      <c r="A39" s="25"/>
      <c r="B39" s="25"/>
      <c r="C39" s="25"/>
      <c r="D39" s="25"/>
      <c r="E39" s="25"/>
      <c r="F39" s="39"/>
    </row>
    <row r="40" spans="1:6" ht="16" customHeight="1" x14ac:dyDescent="0.25">
      <c r="A40" s="51" t="s">
        <v>13</v>
      </c>
      <c r="B40" s="49" t="str">
        <f>IF(COUNTA(B3:B7)=5,IF(
UPPER(B2)="PUT",
_xlfn.CONCAT(
"If the shares trade below $",TEXT(B5,"0.00"),
" at the end of the day on ",TEXT(B7,"mmmm d, yyyy"),
", you will be ""put"" the shares: your broker will purchase ",
E12," shares at $",TEXT(B5,"0.00"),
" each, for a total of $",TEXT(E14,"#,##0.00"),". ",
"Because you collected $",TEXT(B6,"0.00"),
" per share in premium, your net cost basis on these shares will be $",
TEXT(E19,"0.00"),"."
),
_xlfn.CONCAT(
"If the shares trade above $",TEXT(B5,"0.00"),
" at the end of the day on ",TEXT(B7,"mmmm d, yyyy"),
", your shares will be called away: you'll sell ",
E12," shares at $",TEXT(B5,"0.00"),
" each, for a total of $",TEXT(E12*B5,"#,##0.00"),". ",
"Including the $",TEXT(B6,"0.00"),
" per share premium you collected, your effective sale price is $",
TEXT(B5+B6,"0.00")," per share."
)
),"Please complete all inputs above.")</f>
        <v>Please complete all inputs above.</v>
      </c>
      <c r="C40" s="49"/>
      <c r="D40" s="49"/>
      <c r="E40" s="49"/>
      <c r="F40" s="37"/>
    </row>
    <row r="41" spans="1:6" ht="16" customHeight="1" x14ac:dyDescent="0.25">
      <c r="A41" s="51"/>
      <c r="B41" s="49"/>
      <c r="C41" s="49"/>
      <c r="D41" s="49"/>
      <c r="E41" s="49"/>
      <c r="F41" s="37"/>
    </row>
    <row r="42" spans="1:6" ht="16" customHeight="1" x14ac:dyDescent="0.25">
      <c r="A42" s="51"/>
      <c r="B42" s="49"/>
      <c r="C42" s="49"/>
      <c r="D42" s="49"/>
      <c r="E42" s="49"/>
      <c r="F42" s="37"/>
    </row>
    <row r="43" spans="1:6" ht="16" customHeight="1" x14ac:dyDescent="0.25">
      <c r="A43" s="51"/>
      <c r="B43" s="49"/>
      <c r="C43" s="49"/>
      <c r="D43" s="49"/>
      <c r="E43" s="49"/>
      <c r="F43" s="37"/>
    </row>
    <row r="44" spans="1:6" x14ac:dyDescent="0.25">
      <c r="A44" s="2"/>
      <c r="B44" s="24"/>
      <c r="C44" s="24"/>
      <c r="D44" s="24"/>
      <c r="E44" s="24"/>
      <c r="F44" s="39"/>
    </row>
    <row r="45" spans="1:6" x14ac:dyDescent="0.25">
      <c r="A45" s="2"/>
      <c r="B45" s="49" t="s">
        <v>18</v>
      </c>
      <c r="C45" s="49"/>
      <c r="D45" s="26">
        <f>D33</f>
        <v>0</v>
      </c>
      <c r="E45" s="24"/>
      <c r="F45" s="39"/>
    </row>
    <row r="46" spans="1:6" x14ac:dyDescent="0.25">
      <c r="A46" s="2"/>
      <c r="B46" s="49" t="s">
        <v>22</v>
      </c>
      <c r="C46" s="49"/>
      <c r="D46" s="29">
        <f>E12</f>
        <v>0</v>
      </c>
      <c r="E46" s="24"/>
      <c r="F46" s="39"/>
    </row>
    <row r="47" spans="1:6" x14ac:dyDescent="0.25">
      <c r="A47" s="2"/>
      <c r="B47" s="24" t="s">
        <v>23</v>
      </c>
      <c r="C47" s="24"/>
      <c r="D47" s="26">
        <f>E14</f>
        <v>0</v>
      </c>
      <c r="E47" s="24" t="s">
        <v>26</v>
      </c>
      <c r="F47" s="39"/>
    </row>
    <row r="48" spans="1:6" x14ac:dyDescent="0.25">
      <c r="A48" s="2"/>
      <c r="B48" s="24" t="s">
        <v>24</v>
      </c>
      <c r="C48" s="24"/>
      <c r="D48" s="26">
        <f>E19</f>
        <v>0</v>
      </c>
      <c r="E48" s="24" t="s">
        <v>25</v>
      </c>
      <c r="F48" s="39"/>
    </row>
    <row r="49" spans="1:6" x14ac:dyDescent="0.25">
      <c r="A49" s="2"/>
      <c r="B49" s="24"/>
      <c r="C49" s="24"/>
      <c r="D49" s="24"/>
      <c r="E49" s="24"/>
      <c r="F49" s="39"/>
    </row>
    <row r="50" spans="1:6" x14ac:dyDescent="0.25">
      <c r="A50" s="2"/>
      <c r="B50" s="24" t="str">
        <f>IF(E19&lt;B4,"* Despite being 'put the shares' you would be buying these shares at a net cost below the current price.","")</f>
        <v/>
      </c>
      <c r="C50" s="24"/>
      <c r="D50" s="24"/>
      <c r="E50" s="24"/>
      <c r="F50" s="39"/>
    </row>
    <row r="51" spans="1:6" x14ac:dyDescent="0.25">
      <c r="A51" s="2"/>
      <c r="B51" s="2"/>
      <c r="C51" s="2"/>
      <c r="D51" s="2"/>
      <c r="E51" s="2"/>
    </row>
    <row r="52" spans="1:6" ht="78" customHeight="1" x14ac:dyDescent="0.25">
      <c r="A52" s="47"/>
      <c r="B52" s="47"/>
      <c r="C52" s="47"/>
      <c r="D52" s="47"/>
      <c r="E52" s="47"/>
      <c r="F52" s="36"/>
    </row>
    <row r="54" spans="1:6" x14ac:dyDescent="0.25">
      <c r="A54" s="1" t="s">
        <v>32</v>
      </c>
    </row>
    <row r="55" spans="1:6" x14ac:dyDescent="0.25">
      <c r="A55" s="48" t="s">
        <v>37</v>
      </c>
      <c r="B55" s="48"/>
      <c r="C55" s="48"/>
      <c r="D55" s="48"/>
      <c r="E55" s="48"/>
      <c r="F55" s="40"/>
    </row>
    <row r="56" spans="1:6" ht="6" customHeight="1" x14ac:dyDescent="0.25">
      <c r="A56" s="1"/>
    </row>
    <row r="57" spans="1:6" ht="60" customHeight="1" x14ac:dyDescent="0.25">
      <c r="A57" s="46" t="s">
        <v>34</v>
      </c>
      <c r="B57" s="46"/>
      <c r="C57" s="46"/>
      <c r="D57" s="46"/>
      <c r="E57" s="46"/>
      <c r="F57" s="16"/>
    </row>
    <row r="58" spans="1:6" ht="6" customHeight="1" x14ac:dyDescent="0.25">
      <c r="A58" s="16"/>
      <c r="B58" s="16"/>
      <c r="C58" s="16"/>
      <c r="D58" s="16"/>
      <c r="E58" s="16"/>
      <c r="F58" s="16"/>
    </row>
    <row r="59" spans="1:6" ht="42" customHeight="1" x14ac:dyDescent="0.25">
      <c r="A59" s="46" t="s">
        <v>35</v>
      </c>
      <c r="B59" s="46"/>
      <c r="C59" s="46"/>
      <c r="D59" s="46"/>
      <c r="E59" s="46"/>
      <c r="F59" s="16"/>
    </row>
    <row r="60" spans="1:6" ht="6" customHeight="1" x14ac:dyDescent="0.25"/>
    <row r="61" spans="1:6" ht="42" customHeight="1" x14ac:dyDescent="0.25">
      <c r="A61" s="46" t="s">
        <v>33</v>
      </c>
      <c r="B61" s="46"/>
      <c r="C61" s="46"/>
      <c r="D61" s="46"/>
      <c r="E61" s="46"/>
      <c r="F61" s="16"/>
    </row>
    <row r="62" spans="1:6" ht="6" customHeight="1" x14ac:dyDescent="0.25"/>
    <row r="63" spans="1:6" ht="60" customHeight="1" x14ac:dyDescent="0.25">
      <c r="A63" s="46" t="s">
        <v>36</v>
      </c>
      <c r="B63" s="46"/>
      <c r="C63" s="46"/>
      <c r="D63" s="46"/>
      <c r="E63" s="46"/>
      <c r="F63" s="16"/>
    </row>
  </sheetData>
  <mergeCells count="21">
    <mergeCell ref="A1:D1"/>
    <mergeCell ref="A23:A26"/>
    <mergeCell ref="A40:A43"/>
    <mergeCell ref="B23:E26"/>
    <mergeCell ref="B28:E31"/>
    <mergeCell ref="B40:E43"/>
    <mergeCell ref="A27:E27"/>
    <mergeCell ref="A28:A31"/>
    <mergeCell ref="B34:C34"/>
    <mergeCell ref="B33:C33"/>
    <mergeCell ref="D3:E3"/>
    <mergeCell ref="A63:E63"/>
    <mergeCell ref="A55:E55"/>
    <mergeCell ref="B45:C45"/>
    <mergeCell ref="B46:C46"/>
    <mergeCell ref="A22:E22"/>
    <mergeCell ref="G3:G7"/>
    <mergeCell ref="A57:E57"/>
    <mergeCell ref="A59:E59"/>
    <mergeCell ref="A61:E61"/>
    <mergeCell ref="A52:E52"/>
  </mergeCells>
  <hyperlinks>
    <hyperlink ref="A55:E55" r:id="rId1" display="If you are new to options trading, make sure to read The Trading Club Playbook which can be found here." xr:uid="{DCABC8BF-6673-B940-8E2A-66BDE521A0EA}"/>
  </hyperlinks>
  <pageMargins left="0.75" right="0.75" top="1" bottom="1" header="0.5" footer="0.5"/>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Option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Jared Kelly</cp:lastModifiedBy>
  <dcterms:created xsi:type="dcterms:W3CDTF">2025-05-21T19:14:21Z</dcterms:created>
  <dcterms:modified xsi:type="dcterms:W3CDTF">2025-05-29T19:15:13Z</dcterms:modified>
</cp:coreProperties>
</file>